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C:\Users\talki\Desktop\platform\"/>
    </mc:Choice>
  </mc:AlternateContent>
  <xr:revisionPtr revIDLastSave="0" documentId="13_ncr:1_{2869CAB5-A836-4863-BED4-7A58A0E2D536}" xr6:coauthVersionLast="47" xr6:coauthVersionMax="47" xr10:uidLastSave="{00000000-0000-0000-0000-000000000000}"/>
  <bookViews>
    <workbookView xWindow="-108" yWindow="-108" windowWidth="23256" windowHeight="12456" xr2:uid="{00000000-000D-0000-FFFF-FFFF00000000}"/>
  </bookViews>
  <sheets>
    <sheet name="Adj Earnings &amp; Bal Sheet" sheetId="69" r:id="rId1"/>
  </sheets>
  <definedNames>
    <definedName name="DividendYield" localSheetId="0">#REF!</definedName>
    <definedName name="DividendYield">#REF!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41495.9638888889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Steps" localSheetId="0">#REF!</definedName>
    <definedName name="nSteps">#REF!</definedName>
    <definedName name="RiskFreeRate" localSheetId="0">#REF!</definedName>
    <definedName name="RiskFreeRate">#REF!</definedName>
    <definedName name="sigma" localSheetId="0">#REF!</definedName>
    <definedName name="sigma">#REF!</definedName>
    <definedName name="SpotPrice" localSheetId="0">#REF!</definedName>
    <definedName name="SpotPrice">#REF!</definedName>
    <definedName name="SRR" hidden="1">"09/19/2012 05:30:55"</definedName>
    <definedName name="StrikePrice" localSheetId="0">#REF!</definedName>
    <definedName name="StrikePrice">#REF!</definedName>
    <definedName name="TimeToMaturity" localSheetId="0">#REF!</definedName>
    <definedName name="TimeToMaturity">#REF!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7" i="69" l="1"/>
  <c r="A42" i="69"/>
  <c r="E67" i="69"/>
  <c r="D66" i="69"/>
  <c r="D65" i="69"/>
  <c r="E65" i="69" s="1"/>
  <c r="E64" i="69"/>
  <c r="C63" i="69"/>
  <c r="E63" i="69" s="1"/>
  <c r="C60" i="69"/>
  <c r="D59" i="69"/>
  <c r="E59" i="69" s="1"/>
  <c r="E58" i="69"/>
  <c r="D57" i="69"/>
  <c r="D52" i="69"/>
  <c r="E51" i="69"/>
  <c r="C50" i="69"/>
  <c r="E50" i="69" s="1"/>
  <c r="E49" i="69"/>
  <c r="C48" i="69"/>
  <c r="E47" i="69"/>
  <c r="E43" i="69"/>
  <c r="D7" i="69"/>
  <c r="E7" i="69" s="1"/>
  <c r="E17" i="69"/>
  <c r="C52" i="69" l="1"/>
  <c r="D68" i="69"/>
  <c r="E66" i="69"/>
  <c r="E68" i="69" s="1"/>
  <c r="C35" i="69" s="1"/>
  <c r="D60" i="69"/>
  <c r="C68" i="69"/>
  <c r="E57" i="69"/>
  <c r="E60" i="69" s="1"/>
  <c r="C34" i="69" s="1"/>
  <c r="E48" i="69"/>
  <c r="E52" i="69" s="1"/>
  <c r="C69" i="69" l="1"/>
  <c r="C73" i="69" s="1"/>
  <c r="E27" i="69"/>
  <c r="D12" i="69" l="1"/>
  <c r="C12" i="69"/>
  <c r="E18" i="69"/>
  <c r="C18" i="69"/>
  <c r="D18" i="69"/>
  <c r="D26" i="69" l="1"/>
  <c r="E26" i="69"/>
  <c r="C26" i="69"/>
  <c r="E12" i="69"/>
  <c r="C28" i="69" l="1"/>
  <c r="C29" i="69" s="1"/>
  <c r="C31" i="69" s="1"/>
  <c r="C32" i="69" l="1"/>
  <c r="D53" i="69"/>
  <c r="E72" i="69" s="1"/>
  <c r="D69" i="69"/>
  <c r="E53" i="69" l="1"/>
  <c r="E69" i="69"/>
  <c r="E73" i="69" s="1"/>
  <c r="E74" i="69" s="1"/>
  <c r="E54" i="69"/>
  <c r="E70" i="69" l="1"/>
  <c r="C33" i="69" l="1"/>
  <c r="C36" i="69" s="1"/>
  <c r="C37" i="69" s="1"/>
</calcChain>
</file>

<file path=xl/sharedStrings.xml><?xml version="1.0" encoding="utf-8"?>
<sst xmlns="http://schemas.openxmlformats.org/spreadsheetml/2006/main" count="85" uniqueCount="76">
  <si>
    <t>$</t>
  </si>
  <si>
    <t>Adjustment</t>
  </si>
  <si>
    <t>Actual</t>
  </si>
  <si>
    <t>Book Value</t>
  </si>
  <si>
    <t>Addbacks to maintainable earnings:</t>
  </si>
  <si>
    <t>Most recent year</t>
  </si>
  <si>
    <t>Next Most</t>
  </si>
  <si>
    <t>Description</t>
  </si>
  <si>
    <t>Weighting Percentage (%)</t>
  </si>
  <si>
    <t>Column I</t>
  </si>
  <si>
    <t>Column III</t>
  </si>
  <si>
    <t>Column II</t>
  </si>
  <si>
    <t xml:space="preserve"> Cash and cash equivalents</t>
  </si>
  <si>
    <t>Check</t>
  </si>
  <si>
    <t>Per above</t>
  </si>
  <si>
    <t>Difference</t>
  </si>
  <si>
    <t>BUSINESS ASSETS &amp; LIABILITIES</t>
  </si>
  <si>
    <t>SURPLUS ASSETS</t>
  </si>
  <si>
    <t>TOTAL SURPLUS ASSETS</t>
  </si>
  <si>
    <t>FINANCIAL LIABILITIES</t>
  </si>
  <si>
    <t>TOTAL FINANCIAL LIABILITIES</t>
  </si>
  <si>
    <t>NET ASSETS / ADJUSTED NET ASSETS ($)</t>
  </si>
  <si>
    <t xml:space="preserve"> Property, plant and equipment (net)</t>
  </si>
  <si>
    <t>Adjusted Net Assets of Entity ($)</t>
  </si>
  <si>
    <t>Operating Profit Before Tax</t>
  </si>
  <si>
    <t xml:space="preserve"> Accounts receivable and other assets</t>
  </si>
  <si>
    <t xml:space="preserve"> Provision for Income Tax</t>
  </si>
  <si>
    <t xml:space="preserve"> Plus: Interest Expense</t>
  </si>
  <si>
    <t xml:space="preserve"> Less: Interest Received</t>
  </si>
  <si>
    <t xml:space="preserve"> Plus: Increase to Net Business Assets</t>
  </si>
  <si>
    <t xml:space="preserve"> Plus: Surplus Assets </t>
  </si>
  <si>
    <t xml:space="preserve"> Less: Financial liabilities (net)</t>
  </si>
  <si>
    <t xml:space="preserve"> Plus: Goodwill</t>
  </si>
  <si>
    <t>FAIR MARKET VALUE OF BUSINESS</t>
  </si>
  <si>
    <t>Adj. Value</t>
  </si>
  <si>
    <t>TOTAL NET BUSINESS ASSETS</t>
  </si>
  <si>
    <t xml:space="preserve"> Trade creditors and other creditors</t>
  </si>
  <si>
    <t xml:space="preserve"> Cash and cash equivalents (assumed surplus)</t>
  </si>
  <si>
    <t>FAIR MARKET VALUE OF 100% EQUITY ($)</t>
  </si>
  <si>
    <t xml:space="preserve"> Employee entitlements</t>
  </si>
  <si>
    <t xml:space="preserve"> Other Debtors</t>
  </si>
  <si>
    <t xml:space="preserve"> Other creditors</t>
  </si>
  <si>
    <t xml:space="preserve"> Rounding</t>
  </si>
  <si>
    <t>Enter Most Recent Year (yyyy)</t>
  </si>
  <si>
    <t>Actual / Budget / Annualized</t>
  </si>
  <si>
    <t xml:space="preserve"> Plus: Depreciation &amp; Amort.</t>
  </si>
  <si>
    <t>Earnings Before Interest, Tax, Depn &amp; Amort. (EBITDA)</t>
  </si>
  <si>
    <t>Adjusted EBITDA</t>
  </si>
  <si>
    <t>Weighted Average Adjusted EBITDA</t>
  </si>
  <si>
    <t>Future Maintainable Earnings (EBITDA)</t>
  </si>
  <si>
    <t>Comparable Capitalisation Multiple</t>
  </si>
  <si>
    <t>Capitalised Fair Market Value ($)</t>
  </si>
  <si>
    <t>Fair Market Value of Business ($)</t>
  </si>
  <si>
    <t xml:space="preserve"> Normalisation Adj. 1</t>
  </si>
  <si>
    <t xml:space="preserve"> Normalisation Adj. 2</t>
  </si>
  <si>
    <t xml:space="preserve"> Normalisation Adj. 3</t>
  </si>
  <si>
    <t xml:space="preserve"> Normalisation Adj. 4</t>
  </si>
  <si>
    <t xml:space="preserve"> Normalisation Adj. 5</t>
  </si>
  <si>
    <t xml:space="preserve"> Normalisation Adj. ….</t>
  </si>
  <si>
    <t>Fair Market Value of 100% Equity ($)</t>
  </si>
  <si>
    <t>[Enter Name of Entity]</t>
  </si>
  <si>
    <t>Valuation Date:</t>
  </si>
  <si>
    <t>Enter Net Assets Per Balance Sheet</t>
  </si>
  <si>
    <t>Adjusted Balance Sheet</t>
  </si>
  <si>
    <t xml:space="preserve"> Loan</t>
  </si>
  <si>
    <t xml:space="preserve"> Tax liabilities (PAYE, Payroll)</t>
  </si>
  <si>
    <t xml:space="preserve"> Tax liabilities (GST, VAT, Income Tax)</t>
  </si>
  <si>
    <t>Example Business Valuation Calculator</t>
  </si>
  <si>
    <t>(c) 2022 Valequiti Pty Ltd</t>
  </si>
  <si>
    <t>Disclaimer</t>
  </si>
  <si>
    <t>Column IV</t>
  </si>
  <si>
    <t>Notes:</t>
  </si>
  <si>
    <t>The Valequiti Calculator and Capitalisation Reports are of a general nature and should not be construed as specific advice or relied upon in lieu of appropriate professional advice. While Valequiti uses commercially reasonable efforts to ensure the Data is current, Valequiti does not warrant the accuracy, currency or completeness of the Data and Calculator and to the full extent permitted by law excludes all loss or damage howsoever arising (including through negligence) in connection with the Calculator. This calculator must not be relied upon as a professional valuation or an accurate representation of the market value of the subject interest as determined by a valuer. Valequiti expressly excludes any warranties and representations that the Calculator is an accurate representation as to the market value of the subject interest. To the full extent permitted by law, Valequiti excludes all liability for any loss or damage howsoever arising or suffered by the recipient, whether as a result of the recipient's reliance on the accuracy of tbe Calculator or otherwise arising in connection with the Calculation.</t>
  </si>
  <si>
    <t>Assessment of Future Maintainable Earnings</t>
  </si>
  <si>
    <t>Capitalisation of Future Maintainable Earnings Methodology</t>
  </si>
  <si>
    <t>Draft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</si>
</sst>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quot;$&quot;#,##0_);\(&quot;$&quot;#,##0\)"/>
    <numFmt numFmtId="167" formatCode="_-* #,##0_-;\-* #,##0_-;_-* &quot;-&quot;??_-;_-@_-"/>
    <numFmt numFmtId="168" formatCode="_-&quot;$&quot;* #,##0_-;\-&quot;$&quot;* #,##0_-;_-&quot;$&quot;* &quot;-&quot;??_-;_-@_-"/>
    <numFmt numFmtId="169" formatCode="#,##0;[Black]\(#,##0\)"/>
    <numFmt numFmtId="170" formatCode="#,##0.00;[Black]\(#,##0.00\)"/>
    <numFmt numFmtId="171" formatCode="&quot;$&quot;#,##0;[Black]&quot;$&quot;\(#,##0\)"/>
    <numFmt numFmtId="172" formatCode="&quot;$&quot;#,##0.00"/>
    <numFmt numFmtId="173" formatCode="&quot;$&quot;#,##0"/>
  </numFmts>
  <fonts count="11" x14ac:knownFonts="1">
    <font>
      <sz val="10"/>
      <color theme="1"/>
      <name val="Arial"/>
      <family val="2"/>
    </font>
    <font>
      <sz val="11"/>
      <color theme="1"/>
      <name val="Calibri"/>
      <family val="2"/>
      <scheme val="minor"/>
    </font>
    <font>
      <sz val="10"/>
      <color theme="1"/>
      <name val="Arial"/>
      <family val="2"/>
    </font>
    <font>
      <b/>
      <sz val="10"/>
      <color theme="1"/>
      <name val="Arial"/>
      <family val="2"/>
    </font>
    <font>
      <b/>
      <u/>
      <sz val="10"/>
      <color theme="1"/>
      <name val="Arial"/>
      <family val="2"/>
    </font>
    <font>
      <sz val="10"/>
      <name val="Arial"/>
      <family val="2"/>
    </font>
    <font>
      <u/>
      <sz val="10"/>
      <color theme="10"/>
      <name val="Arial"/>
      <family val="2"/>
    </font>
    <font>
      <sz val="11"/>
      <color theme="1"/>
      <name val="Calibri"/>
      <family val="2"/>
      <scheme val="minor"/>
    </font>
    <font>
      <u/>
      <sz val="11"/>
      <color theme="10"/>
      <name val="Calibri"/>
      <family val="2"/>
      <scheme val="minor"/>
    </font>
    <font>
      <sz val="12"/>
      <color theme="1"/>
      <name val="Calibri"/>
      <family val="2"/>
      <scheme val="minor"/>
    </font>
    <font>
      <i/>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auto="1"/>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bottom style="thin">
        <color auto="1"/>
      </bottom>
      <diagonal/>
    </border>
    <border>
      <left/>
      <right style="thin">
        <color indexed="64"/>
      </right>
      <top style="medium">
        <color indexed="64"/>
      </top>
      <bottom style="thin">
        <color auto="1"/>
      </bottom>
      <diagonal/>
    </border>
    <border>
      <left/>
      <right style="thin">
        <color indexed="64"/>
      </right>
      <top style="thin">
        <color auto="1"/>
      </top>
      <bottom style="thin">
        <color auto="1"/>
      </bottom>
      <diagonal/>
    </border>
    <border>
      <left/>
      <right style="thin">
        <color indexed="64"/>
      </right>
      <top style="thin">
        <color auto="1"/>
      </top>
      <bottom style="medium">
        <color indexed="64"/>
      </bottom>
      <diagonal/>
    </border>
  </borders>
  <cellStyleXfs count="20">
    <xf numFmtId="0" fontId="0"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6"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xf numFmtId="0" fontId="7" fillId="0" borderId="0"/>
    <xf numFmtId="0" fontId="7" fillId="0" borderId="0"/>
    <xf numFmtId="0" fontId="5" fillId="0" borderId="0"/>
    <xf numFmtId="0" fontId="5" fillId="0" borderId="0"/>
    <xf numFmtId="0" fontId="7" fillId="0" borderId="0"/>
    <xf numFmtId="9" fontId="7" fillId="0" borderId="0" applyFont="0" applyFill="0" applyBorder="0" applyAlignment="0" applyProtection="0"/>
    <xf numFmtId="0" fontId="9" fillId="0" borderId="0"/>
    <xf numFmtId="165" fontId="2" fillId="0" borderId="0" applyFont="0" applyFill="0" applyBorder="0" applyAlignment="0" applyProtection="0"/>
    <xf numFmtId="164" fontId="2" fillId="0" borderId="0" applyFont="0" applyFill="0" applyBorder="0" applyAlignment="0" applyProtection="0"/>
    <xf numFmtId="0" fontId="1" fillId="0" borderId="0"/>
  </cellStyleXfs>
  <cellXfs count="87">
    <xf numFmtId="0" fontId="0" fillId="0" borderId="0" xfId="0"/>
    <xf numFmtId="0" fontId="3" fillId="0" borderId="0" xfId="0" applyFont="1"/>
    <xf numFmtId="167" fontId="0" fillId="0" borderId="0" xfId="2" applyNumberFormat="1" applyFont="1"/>
    <xf numFmtId="0" fontId="6" fillId="0" borderId="0" xfId="4"/>
    <xf numFmtId="0" fontId="0" fillId="2" borderId="0" xfId="0" applyFill="1"/>
    <xf numFmtId="0" fontId="3" fillId="3" borderId="0" xfId="0" applyFont="1" applyFill="1"/>
    <xf numFmtId="0" fontId="0" fillId="3" borderId="0" xfId="0" applyFill="1"/>
    <xf numFmtId="0" fontId="0" fillId="3" borderId="0" xfId="0" applyFill="1" applyAlignment="1">
      <alignment horizontal="center"/>
    </xf>
    <xf numFmtId="14" fontId="0" fillId="3" borderId="0" xfId="0" applyNumberFormat="1" applyFill="1"/>
    <xf numFmtId="0" fontId="0" fillId="0" borderId="1" xfId="0" applyBorder="1"/>
    <xf numFmtId="0" fontId="3" fillId="0" borderId="1" xfId="0" applyFont="1" applyBorder="1" applyAlignment="1">
      <alignment horizontal="center"/>
    </xf>
    <xf numFmtId="169" fontId="0" fillId="0" borderId="1" xfId="0" applyNumberFormat="1" applyBorder="1"/>
    <xf numFmtId="0" fontId="0" fillId="0" borderId="1" xfId="0" applyBorder="1" applyAlignment="1">
      <alignment horizontal="center"/>
    </xf>
    <xf numFmtId="0" fontId="0" fillId="0" borderId="0" xfId="0" applyFill="1"/>
    <xf numFmtId="0" fontId="3" fillId="0" borderId="0" xfId="0" applyFont="1" applyFill="1"/>
    <xf numFmtId="171" fontId="0" fillId="0" borderId="1" xfId="0" applyNumberFormat="1" applyBorder="1"/>
    <xf numFmtId="168" fontId="3" fillId="0" borderId="1" xfId="0" applyNumberFormat="1" applyFont="1" applyBorder="1"/>
    <xf numFmtId="168" fontId="0" fillId="0" borderId="1" xfId="0" applyNumberFormat="1" applyBorder="1"/>
    <xf numFmtId="172" fontId="0" fillId="0" borderId="0" xfId="0" applyNumberFormat="1"/>
    <xf numFmtId="171" fontId="0" fillId="0" borderId="0" xfId="0" applyNumberFormat="1" applyFill="1"/>
    <xf numFmtId="173" fontId="3" fillId="0" borderId="0" xfId="0" applyNumberFormat="1" applyFont="1" applyFill="1"/>
    <xf numFmtId="14" fontId="0" fillId="3" borderId="0" xfId="0" applyNumberFormat="1" applyFill="1" applyAlignment="1">
      <alignment horizontal="center"/>
    </xf>
    <xf numFmtId="0" fontId="0" fillId="4" borderId="1" xfId="0" applyFill="1" applyBorder="1"/>
    <xf numFmtId="0" fontId="3" fillId="4" borderId="1" xfId="0" applyFont="1" applyFill="1" applyBorder="1" applyAlignment="1">
      <alignment horizontal="center"/>
    </xf>
    <xf numFmtId="171" fontId="2" fillId="4" borderId="1" xfId="3" applyNumberFormat="1" applyFont="1" applyFill="1" applyBorder="1"/>
    <xf numFmtId="171" fontId="3" fillId="4" borderId="1" xfId="2" applyNumberFormat="1" applyFont="1" applyFill="1" applyBorder="1"/>
    <xf numFmtId="166" fontId="3" fillId="4" borderId="1" xfId="2" applyNumberFormat="1" applyFont="1" applyFill="1" applyBorder="1"/>
    <xf numFmtId="9" fontId="2" fillId="4" borderId="1" xfId="1" applyFill="1" applyBorder="1"/>
    <xf numFmtId="171" fontId="3" fillId="4" borderId="1" xfId="3" applyNumberFormat="1" applyFont="1" applyFill="1" applyBorder="1"/>
    <xf numFmtId="169" fontId="0" fillId="4" borderId="1" xfId="0" applyNumberFormat="1" applyFill="1" applyBorder="1"/>
    <xf numFmtId="170" fontId="0" fillId="4" borderId="1" xfId="2" applyNumberFormat="1" applyFont="1" applyFill="1" applyBorder="1"/>
    <xf numFmtId="0" fontId="3" fillId="5" borderId="1" xfId="0" applyFont="1" applyFill="1" applyBorder="1" applyAlignment="1">
      <alignment horizontal="center"/>
    </xf>
    <xf numFmtId="15" fontId="3" fillId="5" borderId="1" xfId="0" applyNumberFormat="1" applyFont="1" applyFill="1" applyBorder="1" applyAlignment="1">
      <alignment horizontal="center"/>
    </xf>
    <xf numFmtId="0" fontId="0" fillId="5" borderId="1" xfId="0" applyFill="1" applyBorder="1"/>
    <xf numFmtId="0" fontId="4" fillId="5" borderId="1" xfId="0" applyFont="1" applyFill="1" applyBorder="1" applyAlignment="1">
      <alignment horizontal="center"/>
    </xf>
    <xf numFmtId="167" fontId="0" fillId="5" borderId="1" xfId="2" applyNumberFormat="1" applyFont="1" applyFill="1" applyBorder="1"/>
    <xf numFmtId="169" fontId="0" fillId="5" borderId="1" xfId="2" applyNumberFormat="1" applyFont="1" applyFill="1" applyBorder="1"/>
    <xf numFmtId="171" fontId="3" fillId="5" borderId="1" xfId="2" applyNumberFormat="1" applyFont="1" applyFill="1" applyBorder="1"/>
    <xf numFmtId="168" fontId="3" fillId="5" borderId="1" xfId="3" applyNumberFormat="1" applyFont="1" applyFill="1" applyBorder="1"/>
    <xf numFmtId="169" fontId="3" fillId="5" borderId="1" xfId="2" applyNumberFormat="1" applyFont="1" applyFill="1" applyBorder="1"/>
    <xf numFmtId="171" fontId="2" fillId="5" borderId="1" xfId="3" applyNumberFormat="1" applyFont="1" applyFill="1" applyBorder="1"/>
    <xf numFmtId="171" fontId="3" fillId="5" borderId="1" xfId="3" applyNumberFormat="1" applyFont="1" applyFill="1" applyBorder="1"/>
    <xf numFmtId="0" fontId="3" fillId="0" borderId="3" xfId="0" applyFont="1" applyFill="1" applyBorder="1"/>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xf numFmtId="0" fontId="3" fillId="4" borderId="2" xfId="0" applyFont="1" applyFill="1" applyBorder="1" applyAlignment="1">
      <alignment horizontal="center"/>
    </xf>
    <xf numFmtId="0" fontId="0" fillId="4" borderId="6" xfId="0" applyFill="1" applyBorder="1"/>
    <xf numFmtId="171" fontId="2" fillId="4" borderId="2" xfId="3" applyNumberFormat="1" applyFont="1" applyFill="1" applyBorder="1"/>
    <xf numFmtId="171" fontId="3" fillId="4" borderId="2" xfId="2" applyNumberFormat="1" applyFont="1" applyFill="1" applyBorder="1"/>
    <xf numFmtId="166" fontId="3" fillId="4" borderId="2" xfId="2" applyNumberFormat="1" applyFont="1" applyFill="1" applyBorder="1"/>
    <xf numFmtId="9" fontId="2" fillId="4" borderId="2" xfId="1" applyFill="1" applyBorder="1"/>
    <xf numFmtId="169" fontId="0" fillId="4" borderId="2" xfId="2" applyNumberFormat="1" applyFont="1" applyFill="1" applyBorder="1"/>
    <xf numFmtId="167" fontId="0" fillId="4" borderId="2" xfId="2" applyNumberFormat="1" applyFont="1" applyFill="1" applyBorder="1"/>
    <xf numFmtId="0" fontId="0" fillId="5" borderId="6" xfId="0" applyFill="1" applyBorder="1"/>
    <xf numFmtId="167" fontId="0" fillId="5" borderId="2" xfId="2" applyNumberFormat="1" applyFont="1" applyFill="1" applyBorder="1"/>
    <xf numFmtId="0" fontId="3" fillId="5" borderId="6" xfId="0" applyFont="1" applyFill="1" applyBorder="1"/>
    <xf numFmtId="0" fontId="3" fillId="5" borderId="7" xfId="0" applyFont="1" applyFill="1" applyBorder="1"/>
    <xf numFmtId="171" fontId="3" fillId="5" borderId="8" xfId="3" applyNumberFormat="1" applyFont="1" applyFill="1" applyBorder="1"/>
    <xf numFmtId="0" fontId="0" fillId="5" borderId="8" xfId="0" applyFill="1" applyBorder="1"/>
    <xf numFmtId="0" fontId="0" fillId="5" borderId="9" xfId="0" applyFill="1" applyBorder="1"/>
    <xf numFmtId="0" fontId="0" fillId="0" borderId="10" xfId="0" applyBorder="1"/>
    <xf numFmtId="0" fontId="3" fillId="5" borderId="3" xfId="0" applyFont="1" applyFill="1" applyBorder="1"/>
    <xf numFmtId="0" fontId="3" fillId="5" borderId="4" xfId="0" applyFont="1" applyFill="1" applyBorder="1" applyAlignment="1">
      <alignment horizontal="center"/>
    </xf>
    <xf numFmtId="0" fontId="3" fillId="5" borderId="5" xfId="0" applyFont="1" applyFill="1" applyBorder="1" applyAlignment="1">
      <alignment horizontal="center"/>
    </xf>
    <xf numFmtId="15" fontId="3" fillId="5" borderId="2" xfId="0" applyNumberFormat="1" applyFont="1" applyFill="1" applyBorder="1" applyAlignment="1">
      <alignment horizontal="center"/>
    </xf>
    <xf numFmtId="0" fontId="4" fillId="5" borderId="2" xfId="0" applyFont="1" applyFill="1" applyBorder="1" applyAlignment="1">
      <alignment horizontal="center"/>
    </xf>
    <xf numFmtId="0" fontId="3" fillId="5" borderId="2" xfId="0" applyFont="1" applyFill="1" applyBorder="1" applyAlignment="1">
      <alignment horizontal="center"/>
    </xf>
    <xf numFmtId="169" fontId="0" fillId="5" borderId="2" xfId="2" applyNumberFormat="1" applyFont="1" applyFill="1" applyBorder="1"/>
    <xf numFmtId="171" fontId="3" fillId="5" borderId="2" xfId="2" applyNumberFormat="1" applyFont="1" applyFill="1" applyBorder="1"/>
    <xf numFmtId="0" fontId="0" fillId="5" borderId="2" xfId="0" applyFill="1" applyBorder="1"/>
    <xf numFmtId="168" fontId="3" fillId="5" borderId="2" xfId="3" applyNumberFormat="1" applyFont="1" applyFill="1" applyBorder="1"/>
    <xf numFmtId="171" fontId="3" fillId="5" borderId="8" xfId="2" applyNumberFormat="1" applyFont="1" applyFill="1" applyBorder="1"/>
    <xf numFmtId="171" fontId="3" fillId="5" borderId="9" xfId="2" applyNumberFormat="1" applyFont="1" applyFill="1" applyBorder="1"/>
    <xf numFmtId="0" fontId="0" fillId="0" borderId="0" xfId="0" applyAlignment="1">
      <alignment wrapText="1"/>
    </xf>
    <xf numFmtId="0" fontId="3" fillId="4" borderId="12" xfId="0" applyFont="1" applyFill="1" applyBorder="1"/>
    <xf numFmtId="0" fontId="0" fillId="4" borderId="12" xfId="0" applyFill="1" applyBorder="1"/>
    <xf numFmtId="0" fontId="0" fillId="5" borderId="12" xfId="0" applyFill="1" applyBorder="1"/>
    <xf numFmtId="0" fontId="3" fillId="5" borderId="12" xfId="0" applyFont="1" applyFill="1" applyBorder="1"/>
    <xf numFmtId="0" fontId="3" fillId="5" borderId="13" xfId="0" applyFont="1" applyFill="1" applyBorder="1"/>
    <xf numFmtId="0" fontId="3" fillId="5" borderId="11" xfId="0" applyFont="1" applyFill="1" applyBorder="1"/>
    <xf numFmtId="14" fontId="0" fillId="0" borderId="0" xfId="0" applyNumberFormat="1" applyFill="1" applyAlignment="1">
      <alignment horizontal="center"/>
    </xf>
    <xf numFmtId="0" fontId="0" fillId="0" borderId="0" xfId="0" applyFill="1" applyAlignment="1">
      <alignment horizontal="center"/>
    </xf>
    <xf numFmtId="0" fontId="0" fillId="0" borderId="0" xfId="0" applyNumberFormat="1" applyAlignment="1">
      <alignment wrapText="1"/>
    </xf>
    <xf numFmtId="0" fontId="0" fillId="0" borderId="0" xfId="0" applyAlignment="1">
      <alignment wrapText="1"/>
    </xf>
    <xf numFmtId="0" fontId="10" fillId="0" borderId="0" xfId="0" applyFont="1" applyAlignment="1">
      <alignment horizontal="center" wrapText="1"/>
    </xf>
    <xf numFmtId="0" fontId="0" fillId="0" borderId="0" xfId="0" applyAlignment="1">
      <alignment horizontal="center" wrapText="1"/>
    </xf>
  </cellXfs>
  <cellStyles count="20">
    <cellStyle name="Comma" xfId="2" builtinId="3"/>
    <cellStyle name="Comma 2" xfId="5" xr:uid="{00000000-0005-0000-0000-000001000000}"/>
    <cellStyle name="Comma 3" xfId="6" xr:uid="{00000000-0005-0000-0000-000002000000}"/>
    <cellStyle name="Comma 4" xfId="17" xr:uid="{18CC5191-62CF-4402-A00E-697232379F24}"/>
    <cellStyle name="Currency" xfId="3" builtinId="4"/>
    <cellStyle name="Currency 2" xfId="7" xr:uid="{00000000-0005-0000-0000-000004000000}"/>
    <cellStyle name="Currency 3" xfId="8" xr:uid="{00000000-0005-0000-0000-000005000000}"/>
    <cellStyle name="Currency 4" xfId="18" xr:uid="{2EE14C88-4643-45BD-A978-135053B8DC37}"/>
    <cellStyle name="Hyperlink" xfId="4" builtinId="8"/>
    <cellStyle name="Hyperlink 2" xfId="9" xr:uid="{00000000-0005-0000-0000-000007000000}"/>
    <cellStyle name="Normal" xfId="0" builtinId="0"/>
    <cellStyle name="Normal 2" xfId="10" xr:uid="{00000000-0005-0000-0000-000009000000}"/>
    <cellStyle name="Normal 2 2" xfId="11" xr:uid="{00000000-0005-0000-0000-00000A000000}"/>
    <cellStyle name="Normal 2 2 2" xfId="12" xr:uid="{00000000-0005-0000-0000-00000B000000}"/>
    <cellStyle name="Normal 3" xfId="13" xr:uid="{00000000-0005-0000-0000-00000C000000}"/>
    <cellStyle name="Normal 4" xfId="14" xr:uid="{00000000-0005-0000-0000-00000D000000}"/>
    <cellStyle name="Normal 5" xfId="16" xr:uid="{036CCEFE-9719-41D7-9E7F-77336E1B2FD0}"/>
    <cellStyle name="Normal 6" xfId="19" xr:uid="{F7E92B3F-CA42-4658-9106-A7F2C978A46C}"/>
    <cellStyle name="Percent" xfId="1" builtinId="5"/>
    <cellStyle name="Percent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15240</xdr:colOff>
      <xdr:row>30</xdr:row>
      <xdr:rowOff>91440</xdr:rowOff>
    </xdr:from>
    <xdr:to>
      <xdr:col>5</xdr:col>
      <xdr:colOff>129540</xdr:colOff>
      <xdr:row>30</xdr:row>
      <xdr:rowOff>91440</xdr:rowOff>
    </xdr:to>
    <xdr:cxnSp macro="">
      <xdr:nvCxnSpPr>
        <xdr:cNvPr id="3" name="Straight Connector 2">
          <a:extLst>
            <a:ext uri="{FF2B5EF4-FFF2-40B4-BE49-F238E27FC236}">
              <a16:creationId xmlns:a16="http://schemas.microsoft.com/office/drawing/2014/main" id="{950EAED8-601C-DA71-FB48-4B0F30DC1281}"/>
            </a:ext>
          </a:extLst>
        </xdr:cNvPr>
        <xdr:cNvCxnSpPr/>
      </xdr:nvCxnSpPr>
      <xdr:spPr>
        <a:xfrm>
          <a:off x="4754880" y="4114800"/>
          <a:ext cx="179832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137160</xdr:colOff>
      <xdr:row>30</xdr:row>
      <xdr:rowOff>91440</xdr:rowOff>
    </xdr:from>
    <xdr:to>
      <xdr:col>5</xdr:col>
      <xdr:colOff>137160</xdr:colOff>
      <xdr:row>53</xdr:row>
      <xdr:rowOff>106680</xdr:rowOff>
    </xdr:to>
    <xdr:cxnSp macro="">
      <xdr:nvCxnSpPr>
        <xdr:cNvPr id="5" name="Straight Arrow Connector 4">
          <a:extLst>
            <a:ext uri="{FF2B5EF4-FFF2-40B4-BE49-F238E27FC236}">
              <a16:creationId xmlns:a16="http://schemas.microsoft.com/office/drawing/2014/main" id="{16A7216D-FD09-17A0-61EE-00156DEB70F9}"/>
            </a:ext>
          </a:extLst>
        </xdr:cNvPr>
        <xdr:cNvCxnSpPr/>
      </xdr:nvCxnSpPr>
      <xdr:spPr>
        <a:xfrm>
          <a:off x="6560820" y="4114800"/>
          <a:ext cx="0" cy="38709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79998168889431442"/>
    <pageSetUpPr fitToPage="1"/>
  </sheetPr>
  <dimension ref="A1:I89"/>
  <sheetViews>
    <sheetView tabSelected="1" zoomScaleNormal="100" workbookViewId="0">
      <selection activeCell="A3" sqref="A3"/>
    </sheetView>
  </sheetViews>
  <sheetFormatPr defaultRowHeight="13.2" x14ac:dyDescent="0.25"/>
  <cols>
    <col min="1" max="1" width="50.109375" customWidth="1"/>
    <col min="2" max="2" width="6.77734375" customWidth="1"/>
    <col min="3" max="3" width="19" bestFit="1" customWidth="1"/>
    <col min="4" max="4" width="11.88671875" customWidth="1"/>
    <col min="5" max="5" width="12.6640625" customWidth="1"/>
    <col min="7" max="7" width="12.109375" customWidth="1"/>
    <col min="8" max="8" width="14.6640625" bestFit="1" customWidth="1"/>
    <col min="9" max="9" width="37.44140625" bestFit="1" customWidth="1"/>
  </cols>
  <sheetData>
    <row r="1" spans="1:9" x14ac:dyDescent="0.25">
      <c r="A1" s="1" t="s">
        <v>67</v>
      </c>
      <c r="B1" s="1"/>
    </row>
    <row r="2" spans="1:9" x14ac:dyDescent="0.25">
      <c r="A2" s="1" t="s">
        <v>74</v>
      </c>
      <c r="B2" s="1"/>
    </row>
    <row r="3" spans="1:9" x14ac:dyDescent="0.25">
      <c r="A3" s="1" t="s">
        <v>75</v>
      </c>
      <c r="B3" s="1"/>
    </row>
    <row r="5" spans="1:9" x14ac:dyDescent="0.25">
      <c r="A5" s="6"/>
      <c r="B5" s="6"/>
      <c r="C5" s="8"/>
      <c r="D5" s="6"/>
      <c r="E5" s="6"/>
      <c r="F5" s="13"/>
      <c r="G5" s="13"/>
      <c r="H5" s="14"/>
      <c r="I5" s="13"/>
    </row>
    <row r="6" spans="1:9" x14ac:dyDescent="0.25">
      <c r="A6" s="6"/>
      <c r="B6" s="6"/>
      <c r="C6" s="5" t="s">
        <v>5</v>
      </c>
      <c r="D6" s="5" t="s">
        <v>6</v>
      </c>
      <c r="E6" s="5" t="s">
        <v>6</v>
      </c>
      <c r="F6" s="13"/>
      <c r="G6" s="13"/>
      <c r="H6" s="13"/>
      <c r="I6" s="13"/>
    </row>
    <row r="7" spans="1:9" x14ac:dyDescent="0.25">
      <c r="A7" s="6" t="s">
        <v>43</v>
      </c>
      <c r="B7" s="6"/>
      <c r="C7" s="4">
        <v>2022</v>
      </c>
      <c r="D7" s="6">
        <f>C7-1</f>
        <v>2021</v>
      </c>
      <c r="E7" s="6">
        <f>D7-1</f>
        <v>2020</v>
      </c>
      <c r="F7" s="13"/>
      <c r="G7" s="13"/>
      <c r="H7" s="13"/>
      <c r="I7" s="13"/>
    </row>
    <row r="8" spans="1:9" x14ac:dyDescent="0.25">
      <c r="A8" s="6" t="s">
        <v>44</v>
      </c>
      <c r="B8" s="6"/>
      <c r="C8" s="21" t="s">
        <v>2</v>
      </c>
      <c r="D8" s="7" t="s">
        <v>2</v>
      </c>
      <c r="E8" s="7" t="s">
        <v>2</v>
      </c>
      <c r="F8" s="13"/>
      <c r="G8" s="13"/>
      <c r="H8" s="13"/>
      <c r="I8" s="13"/>
    </row>
    <row r="9" spans="1:9" x14ac:dyDescent="0.25">
      <c r="A9" s="13"/>
      <c r="B9" s="13"/>
      <c r="C9" s="81"/>
      <c r="D9" s="82"/>
      <c r="E9" s="82"/>
      <c r="F9" s="13"/>
      <c r="G9" s="13"/>
      <c r="H9" s="13"/>
      <c r="I9" s="13"/>
    </row>
    <row r="10" spans="1:9" x14ac:dyDescent="0.25">
      <c r="A10" s="1" t="s">
        <v>73</v>
      </c>
      <c r="B10" s="13"/>
      <c r="C10" s="81"/>
      <c r="D10" s="82"/>
      <c r="E10" s="82"/>
      <c r="F10" s="13"/>
      <c r="G10" s="13"/>
      <c r="H10" s="13"/>
      <c r="I10" s="13"/>
    </row>
    <row r="11" spans="1:9" ht="13.8" thickBot="1" x14ac:dyDescent="0.3">
      <c r="F11" s="13"/>
      <c r="G11" s="13"/>
      <c r="H11" s="13"/>
      <c r="I11" s="13"/>
    </row>
    <row r="12" spans="1:9" x14ac:dyDescent="0.25">
      <c r="A12" s="42" t="s">
        <v>60</v>
      </c>
      <c r="B12" s="43" t="s">
        <v>71</v>
      </c>
      <c r="C12" s="43" t="str">
        <f>CONCATENATE("FY ",$C$7)</f>
        <v>FY 2022</v>
      </c>
      <c r="D12" s="43" t="str">
        <f>CONCATENATE("FY ",$D$7)</f>
        <v>FY 2021</v>
      </c>
      <c r="E12" s="44" t="str">
        <f>CONCATENATE("FY ",$E$7)</f>
        <v>FY 2020</v>
      </c>
      <c r="F12" s="13"/>
      <c r="G12" s="13"/>
      <c r="H12" s="13"/>
      <c r="I12" s="13"/>
    </row>
    <row r="13" spans="1:9" x14ac:dyDescent="0.25">
      <c r="A13" s="45" t="s">
        <v>7</v>
      </c>
      <c r="B13" s="75"/>
      <c r="C13" s="23" t="s">
        <v>2</v>
      </c>
      <c r="D13" s="23" t="s">
        <v>2</v>
      </c>
      <c r="E13" s="46" t="s">
        <v>2</v>
      </c>
      <c r="G13" s="13"/>
      <c r="H13" s="13"/>
      <c r="I13" s="13"/>
    </row>
    <row r="14" spans="1:9" x14ac:dyDescent="0.25">
      <c r="A14" s="47" t="s">
        <v>24</v>
      </c>
      <c r="B14" s="76"/>
      <c r="C14" s="24">
        <v>232664.73</v>
      </c>
      <c r="D14" s="24">
        <v>503393.89</v>
      </c>
      <c r="E14" s="48">
        <v>274866.94</v>
      </c>
      <c r="G14" s="13"/>
      <c r="H14" s="13"/>
      <c r="I14" s="13"/>
    </row>
    <row r="15" spans="1:9" x14ac:dyDescent="0.25">
      <c r="A15" s="47" t="s">
        <v>27</v>
      </c>
      <c r="B15" s="76"/>
      <c r="C15" s="24">
        <v>240.45</v>
      </c>
      <c r="D15" s="24">
        <v>0</v>
      </c>
      <c r="E15" s="48">
        <v>452.05</v>
      </c>
      <c r="G15" s="13"/>
      <c r="H15" s="13"/>
      <c r="I15" s="13"/>
    </row>
    <row r="16" spans="1:9" x14ac:dyDescent="0.25">
      <c r="A16" s="47" t="s">
        <v>28</v>
      </c>
      <c r="B16" s="76"/>
      <c r="C16" s="24">
        <v>0</v>
      </c>
      <c r="D16" s="24">
        <v>0</v>
      </c>
      <c r="E16" s="48">
        <v>-74.72</v>
      </c>
      <c r="G16" s="13"/>
      <c r="H16" s="13"/>
      <c r="I16" s="13"/>
    </row>
    <row r="17" spans="1:9" x14ac:dyDescent="0.25">
      <c r="A17" s="47" t="s">
        <v>45</v>
      </c>
      <c r="B17" s="76"/>
      <c r="C17" s="24">
        <v>260483</v>
      </c>
      <c r="D17" s="24">
        <f>32627.27+145</f>
        <v>32772.270000000004</v>
      </c>
      <c r="E17" s="48">
        <f>25515+145</f>
        <v>25660</v>
      </c>
      <c r="G17" s="13"/>
      <c r="H17" s="13"/>
      <c r="I17" s="13"/>
    </row>
    <row r="18" spans="1:9" x14ac:dyDescent="0.25">
      <c r="A18" s="45" t="s">
        <v>46</v>
      </c>
      <c r="B18" s="75"/>
      <c r="C18" s="25">
        <f>SUM(C14:C17)</f>
        <v>493388.18000000005</v>
      </c>
      <c r="D18" s="25">
        <f>SUM(D14:D17)</f>
        <v>536166.16</v>
      </c>
      <c r="E18" s="49">
        <f>SUM(E14:E17)</f>
        <v>300904.27</v>
      </c>
      <c r="G18" s="13"/>
      <c r="H18" s="13"/>
      <c r="I18" s="13"/>
    </row>
    <row r="19" spans="1:9" x14ac:dyDescent="0.25">
      <c r="A19" s="47" t="s">
        <v>4</v>
      </c>
      <c r="B19" s="76"/>
      <c r="C19" s="24"/>
      <c r="D19" s="24"/>
      <c r="E19" s="48"/>
      <c r="F19" s="3"/>
      <c r="G19" s="13"/>
      <c r="H19" s="13"/>
      <c r="I19" s="13"/>
    </row>
    <row r="20" spans="1:9" x14ac:dyDescent="0.25">
      <c r="A20" s="47" t="s">
        <v>53</v>
      </c>
      <c r="B20" s="76"/>
      <c r="C20" s="24">
        <v>0</v>
      </c>
      <c r="D20" s="24">
        <v>0</v>
      </c>
      <c r="E20" s="48">
        <v>0</v>
      </c>
      <c r="F20" s="3"/>
      <c r="G20" s="13"/>
      <c r="H20" s="13"/>
      <c r="I20" s="13"/>
    </row>
    <row r="21" spans="1:9" x14ac:dyDescent="0.25">
      <c r="A21" s="47" t="s">
        <v>54</v>
      </c>
      <c r="B21" s="76"/>
      <c r="C21" s="24">
        <v>0</v>
      </c>
      <c r="D21" s="24">
        <v>0</v>
      </c>
      <c r="E21" s="48">
        <v>0</v>
      </c>
      <c r="F21" s="3"/>
      <c r="G21" s="13"/>
      <c r="H21" s="13"/>
      <c r="I21" s="13"/>
    </row>
    <row r="22" spans="1:9" x14ac:dyDescent="0.25">
      <c r="A22" s="47" t="s">
        <v>55</v>
      </c>
      <c r="B22" s="76"/>
      <c r="C22" s="24">
        <v>0</v>
      </c>
      <c r="D22" s="24">
        <v>0</v>
      </c>
      <c r="E22" s="48">
        <v>0</v>
      </c>
      <c r="F22" s="3"/>
      <c r="G22" s="13"/>
      <c r="H22" s="13"/>
      <c r="I22" s="13"/>
    </row>
    <row r="23" spans="1:9" x14ac:dyDescent="0.25">
      <c r="A23" s="47" t="s">
        <v>56</v>
      </c>
      <c r="B23" s="76"/>
      <c r="C23" s="24">
        <v>0</v>
      </c>
      <c r="D23" s="24">
        <v>0</v>
      </c>
      <c r="E23" s="48">
        <v>0</v>
      </c>
      <c r="F23" s="3"/>
      <c r="G23" s="13"/>
      <c r="H23" s="13"/>
      <c r="I23" s="13"/>
    </row>
    <row r="24" spans="1:9" x14ac:dyDescent="0.25">
      <c r="A24" s="47" t="s">
        <v>57</v>
      </c>
      <c r="B24" s="76"/>
      <c r="C24" s="24">
        <v>0</v>
      </c>
      <c r="D24" s="24">
        <v>0</v>
      </c>
      <c r="E24" s="48">
        <v>0</v>
      </c>
      <c r="F24" s="3"/>
      <c r="G24" s="13"/>
      <c r="H24" s="13"/>
      <c r="I24" s="13"/>
    </row>
    <row r="25" spans="1:9" x14ac:dyDescent="0.25">
      <c r="A25" s="47" t="s">
        <v>58</v>
      </c>
      <c r="B25" s="76"/>
      <c r="C25" s="24">
        <v>0</v>
      </c>
      <c r="D25" s="24">
        <v>0</v>
      </c>
      <c r="E25" s="48">
        <v>0</v>
      </c>
      <c r="F25" s="3"/>
      <c r="G25" s="13"/>
      <c r="H25" s="13"/>
      <c r="I25" s="13"/>
    </row>
    <row r="26" spans="1:9" x14ac:dyDescent="0.25">
      <c r="A26" s="45" t="s">
        <v>47</v>
      </c>
      <c r="B26" s="75"/>
      <c r="C26" s="26">
        <f>SUM(C18:C25)</f>
        <v>493388.18000000005</v>
      </c>
      <c r="D26" s="26">
        <f>SUM(D18:D25)</f>
        <v>536166.16</v>
      </c>
      <c r="E26" s="50">
        <f>SUM(E18:E25)</f>
        <v>300904.27</v>
      </c>
      <c r="G26" s="13"/>
      <c r="H26" s="13"/>
      <c r="I26" s="13"/>
    </row>
    <row r="27" spans="1:9" x14ac:dyDescent="0.25">
      <c r="A27" s="47" t="s">
        <v>8</v>
      </c>
      <c r="B27" s="76"/>
      <c r="C27" s="27">
        <v>1</v>
      </c>
      <c r="D27" s="27">
        <v>0</v>
      </c>
      <c r="E27" s="51">
        <f>0/3</f>
        <v>0</v>
      </c>
      <c r="G27" s="13"/>
      <c r="H27" s="13"/>
      <c r="I27" s="13"/>
    </row>
    <row r="28" spans="1:9" x14ac:dyDescent="0.25">
      <c r="A28" s="45" t="s">
        <v>48</v>
      </c>
      <c r="B28" s="75"/>
      <c r="C28" s="28">
        <f>(C26*C27)+(D26*D27)+(E26*E27)</f>
        <v>493388.18000000005</v>
      </c>
      <c r="D28" s="29"/>
      <c r="E28" s="52"/>
      <c r="G28" s="13"/>
      <c r="H28" s="19"/>
      <c r="I28" s="13"/>
    </row>
    <row r="29" spans="1:9" x14ac:dyDescent="0.25">
      <c r="A29" s="45" t="s">
        <v>49</v>
      </c>
      <c r="B29" s="75"/>
      <c r="C29" s="28">
        <f>IF(0&gt;C28&lt;10000,ROUND(C28,-4),ROUND(C28,-4))</f>
        <v>490000</v>
      </c>
      <c r="D29" s="29"/>
      <c r="E29" s="52"/>
      <c r="G29" s="13"/>
      <c r="H29" s="13"/>
      <c r="I29" s="13"/>
    </row>
    <row r="30" spans="1:9" x14ac:dyDescent="0.25">
      <c r="A30" s="47" t="s">
        <v>50</v>
      </c>
      <c r="B30" s="76"/>
      <c r="C30" s="30">
        <v>3.25</v>
      </c>
      <c r="D30" s="22"/>
      <c r="E30" s="53"/>
      <c r="G30" s="14"/>
      <c r="H30" s="20"/>
      <c r="I30" s="13"/>
    </row>
    <row r="31" spans="1:9" x14ac:dyDescent="0.25">
      <c r="A31" s="45" t="s">
        <v>51</v>
      </c>
      <c r="B31" s="75"/>
      <c r="C31" s="28">
        <f>IF(C29&lt;0,0,C30*C29)</f>
        <v>1592500</v>
      </c>
      <c r="D31" s="22"/>
      <c r="E31" s="53"/>
      <c r="G31" s="13"/>
      <c r="H31" s="13"/>
      <c r="I31" s="13"/>
    </row>
    <row r="32" spans="1:9" x14ac:dyDescent="0.25">
      <c r="A32" s="54" t="s">
        <v>29</v>
      </c>
      <c r="B32" s="77"/>
      <c r="C32" s="40">
        <f>IF(C31&gt;E52,0,E52-C31)</f>
        <v>0</v>
      </c>
      <c r="D32" s="33"/>
      <c r="E32" s="55"/>
      <c r="G32" s="13"/>
      <c r="H32" s="13"/>
      <c r="I32" s="13"/>
    </row>
    <row r="33" spans="1:9" x14ac:dyDescent="0.25">
      <c r="A33" s="56" t="s">
        <v>52</v>
      </c>
      <c r="B33" s="78"/>
      <c r="C33" s="41">
        <f>C31+C32</f>
        <v>1592500</v>
      </c>
      <c r="D33" s="33"/>
      <c r="E33" s="55"/>
      <c r="G33" s="13"/>
      <c r="H33" s="13"/>
      <c r="I33" s="13"/>
    </row>
    <row r="34" spans="1:9" x14ac:dyDescent="0.25">
      <c r="A34" s="54" t="s">
        <v>30</v>
      </c>
      <c r="B34" s="77"/>
      <c r="C34" s="40">
        <f>E60</f>
        <v>665000</v>
      </c>
      <c r="D34" s="35"/>
      <c r="E34" s="55"/>
      <c r="F34" s="3"/>
      <c r="G34" s="13"/>
      <c r="H34" s="13"/>
      <c r="I34" s="13"/>
    </row>
    <row r="35" spans="1:9" x14ac:dyDescent="0.25">
      <c r="A35" s="54" t="s">
        <v>31</v>
      </c>
      <c r="B35" s="77"/>
      <c r="C35" s="40">
        <f>E68</f>
        <v>-179535.91</v>
      </c>
      <c r="D35" s="35"/>
      <c r="E35" s="55"/>
      <c r="G35" s="13"/>
      <c r="H35" s="13"/>
      <c r="I35" s="13"/>
    </row>
    <row r="36" spans="1:9" x14ac:dyDescent="0.25">
      <c r="A36" s="56" t="s">
        <v>23</v>
      </c>
      <c r="B36" s="78"/>
      <c r="C36" s="41">
        <f>SUM(C33:C35)</f>
        <v>2077964.09</v>
      </c>
      <c r="D36" s="33"/>
      <c r="E36" s="55"/>
      <c r="G36" s="13"/>
      <c r="H36" s="13"/>
      <c r="I36" s="13"/>
    </row>
    <row r="37" spans="1:9" ht="13.8" thickBot="1" x14ac:dyDescent="0.3">
      <c r="A37" s="57" t="s">
        <v>59</v>
      </c>
      <c r="B37" s="79"/>
      <c r="C37" s="58">
        <f>IF(C36&lt;0,0,C36)</f>
        <v>2077964.09</v>
      </c>
      <c r="D37" s="59"/>
      <c r="E37" s="60"/>
      <c r="G37" s="13"/>
      <c r="H37" s="13"/>
      <c r="I37" s="13"/>
    </row>
    <row r="38" spans="1:9" x14ac:dyDescent="0.25">
      <c r="D38" s="18"/>
      <c r="G38" s="13"/>
      <c r="H38" s="13"/>
      <c r="I38" s="13"/>
    </row>
    <row r="39" spans="1:9" x14ac:dyDescent="0.25">
      <c r="G39" s="13"/>
      <c r="H39" s="13"/>
      <c r="I39" s="13"/>
    </row>
    <row r="40" spans="1:9" x14ac:dyDescent="0.25">
      <c r="A40" s="1" t="s">
        <v>63</v>
      </c>
      <c r="B40" s="1"/>
      <c r="E40" s="3"/>
    </row>
    <row r="41" spans="1:9" ht="13.8" thickBot="1" x14ac:dyDescent="0.3">
      <c r="E41" s="2"/>
    </row>
    <row r="42" spans="1:9" x14ac:dyDescent="0.25">
      <c r="A42" s="62" t="str">
        <f>A12</f>
        <v>[Enter Name of Entity]</v>
      </c>
      <c r="B42" s="80"/>
      <c r="C42" s="63" t="s">
        <v>3</v>
      </c>
      <c r="D42" s="63" t="s">
        <v>1</v>
      </c>
      <c r="E42" s="64" t="s">
        <v>34</v>
      </c>
      <c r="F42" s="13"/>
    </row>
    <row r="43" spans="1:9" x14ac:dyDescent="0.25">
      <c r="A43" s="56" t="s">
        <v>61</v>
      </c>
      <c r="B43" s="78"/>
      <c r="C43" s="32">
        <v>44742</v>
      </c>
      <c r="D43" s="31"/>
      <c r="E43" s="65">
        <f>C43</f>
        <v>44742</v>
      </c>
      <c r="F43" s="13"/>
    </row>
    <row r="44" spans="1:9" x14ac:dyDescent="0.25">
      <c r="A44" s="54"/>
      <c r="B44" s="77"/>
      <c r="C44" s="34" t="s">
        <v>0</v>
      </c>
      <c r="D44" s="34" t="s">
        <v>0</v>
      </c>
      <c r="E44" s="66" t="s">
        <v>0</v>
      </c>
      <c r="F44" s="13"/>
    </row>
    <row r="45" spans="1:9" x14ac:dyDescent="0.25">
      <c r="A45" s="56" t="s">
        <v>9</v>
      </c>
      <c r="B45" s="78"/>
      <c r="C45" s="31" t="s">
        <v>11</v>
      </c>
      <c r="D45" s="31" t="s">
        <v>10</v>
      </c>
      <c r="E45" s="67" t="s">
        <v>70</v>
      </c>
      <c r="F45" s="13"/>
    </row>
    <row r="46" spans="1:9" x14ac:dyDescent="0.25">
      <c r="A46" s="56" t="s">
        <v>16</v>
      </c>
      <c r="B46" s="78"/>
      <c r="C46" s="35"/>
      <c r="D46" s="35"/>
      <c r="E46" s="55"/>
      <c r="F46" s="13"/>
    </row>
    <row r="47" spans="1:9" x14ac:dyDescent="0.25">
      <c r="A47" s="54" t="s">
        <v>12</v>
      </c>
      <c r="B47" s="77"/>
      <c r="C47" s="36">
        <v>849160.79</v>
      </c>
      <c r="D47" s="36">
        <v>-650000</v>
      </c>
      <c r="E47" s="68">
        <f t="shared" ref="E47:E49" si="0">C47+D47</f>
        <v>199160.79000000004</v>
      </c>
      <c r="F47" s="13"/>
    </row>
    <row r="48" spans="1:9" x14ac:dyDescent="0.25">
      <c r="A48" s="54" t="s">
        <v>25</v>
      </c>
      <c r="B48" s="77"/>
      <c r="C48" s="36">
        <f>204339.66+8100</f>
        <v>212439.66</v>
      </c>
      <c r="D48" s="36">
        <v>0</v>
      </c>
      <c r="E48" s="68">
        <f t="shared" si="0"/>
        <v>212439.66</v>
      </c>
      <c r="F48" s="13"/>
    </row>
    <row r="49" spans="1:6" x14ac:dyDescent="0.25">
      <c r="A49" s="54" t="s">
        <v>22</v>
      </c>
      <c r="B49" s="77"/>
      <c r="C49" s="36">
        <v>544184.87</v>
      </c>
      <c r="D49" s="36">
        <v>0</v>
      </c>
      <c r="E49" s="68">
        <f t="shared" si="0"/>
        <v>544184.87</v>
      </c>
      <c r="F49" s="13"/>
    </row>
    <row r="50" spans="1:6" x14ac:dyDescent="0.25">
      <c r="A50" s="54" t="s">
        <v>36</v>
      </c>
      <c r="B50" s="77"/>
      <c r="C50" s="36">
        <f>-203391.09-28963.04</f>
        <v>-232354.13</v>
      </c>
      <c r="D50" s="36">
        <v>0</v>
      </c>
      <c r="E50" s="68">
        <f>C50+D50</f>
        <v>-232354.13</v>
      </c>
      <c r="F50" s="13"/>
    </row>
    <row r="51" spans="1:6" x14ac:dyDescent="0.25">
      <c r="A51" s="54" t="s">
        <v>65</v>
      </c>
      <c r="B51" s="77"/>
      <c r="C51" s="36">
        <v>0</v>
      </c>
      <c r="D51" s="36">
        <v>0</v>
      </c>
      <c r="E51" s="68">
        <f>C51+D51</f>
        <v>0</v>
      </c>
      <c r="F51" s="13"/>
    </row>
    <row r="52" spans="1:6" x14ac:dyDescent="0.25">
      <c r="A52" s="56" t="s">
        <v>35</v>
      </c>
      <c r="B52" s="78"/>
      <c r="C52" s="37">
        <f>SUM(C47:C51)</f>
        <v>1373431.19</v>
      </c>
      <c r="D52" s="37">
        <f>SUM(D47:D51)</f>
        <v>-650000</v>
      </c>
      <c r="E52" s="69">
        <f>SUM(E47:E51)</f>
        <v>723431.19000000006</v>
      </c>
      <c r="F52" s="13"/>
    </row>
    <row r="53" spans="1:6" x14ac:dyDescent="0.25">
      <c r="A53" s="54" t="s">
        <v>32</v>
      </c>
      <c r="B53" s="77"/>
      <c r="C53" s="36">
        <v>0</v>
      </c>
      <c r="D53" s="36">
        <f>IF(C31&gt;(E52+C53),C31-E52-C53,0)</f>
        <v>869068.80999999994</v>
      </c>
      <c r="E53" s="68">
        <f>C53+D53</f>
        <v>869068.80999999994</v>
      </c>
    </row>
    <row r="54" spans="1:6" x14ac:dyDescent="0.25">
      <c r="A54" s="56" t="s">
        <v>33</v>
      </c>
      <c r="B54" s="78"/>
      <c r="C54" s="36"/>
      <c r="D54" s="33"/>
      <c r="E54" s="69">
        <f>SUM(E52:E53)</f>
        <v>1592500</v>
      </c>
    </row>
    <row r="55" spans="1:6" x14ac:dyDescent="0.25">
      <c r="A55" s="54"/>
      <c r="B55" s="77"/>
      <c r="C55" s="36"/>
      <c r="D55" s="33"/>
      <c r="E55" s="70"/>
    </row>
    <row r="56" spans="1:6" x14ac:dyDescent="0.25">
      <c r="A56" s="56" t="s">
        <v>17</v>
      </c>
      <c r="B56" s="78"/>
      <c r="C56" s="36"/>
      <c r="D56" s="33"/>
      <c r="E56" s="70"/>
    </row>
    <row r="57" spans="1:6" x14ac:dyDescent="0.25">
      <c r="A57" s="54" t="s">
        <v>37</v>
      </c>
      <c r="B57" s="77"/>
      <c r="C57" s="36">
        <v>0</v>
      </c>
      <c r="D57" s="36">
        <f>-D47</f>
        <v>650000</v>
      </c>
      <c r="E57" s="68">
        <f>C57+D57</f>
        <v>650000</v>
      </c>
      <c r="F57" s="1"/>
    </row>
    <row r="58" spans="1:6" x14ac:dyDescent="0.25">
      <c r="A58" s="54" t="s">
        <v>40</v>
      </c>
      <c r="B58" s="77"/>
      <c r="C58" s="36">
        <v>15000</v>
      </c>
      <c r="D58" s="36">
        <v>0</v>
      </c>
      <c r="E58" s="68">
        <f>C58+D58</f>
        <v>15000</v>
      </c>
      <c r="F58" s="1"/>
    </row>
    <row r="59" spans="1:6" x14ac:dyDescent="0.25">
      <c r="A59" s="54" t="s">
        <v>42</v>
      </c>
      <c r="B59" s="77"/>
      <c r="C59" s="36">
        <v>-43.91</v>
      </c>
      <c r="D59" s="36">
        <f>-C59</f>
        <v>43.91</v>
      </c>
      <c r="E59" s="68">
        <f>C59+D59</f>
        <v>0</v>
      </c>
      <c r="F59" s="1"/>
    </row>
    <row r="60" spans="1:6" x14ac:dyDescent="0.25">
      <c r="A60" s="56" t="s">
        <v>18</v>
      </c>
      <c r="B60" s="78"/>
      <c r="C60" s="37">
        <f>SUM(C57:C59)</f>
        <v>14956.09</v>
      </c>
      <c r="D60" s="37">
        <f>SUM(D57:D59)</f>
        <v>650043.91</v>
      </c>
      <c r="E60" s="69">
        <f>SUM(E57:E59)</f>
        <v>665000</v>
      </c>
    </row>
    <row r="61" spans="1:6" x14ac:dyDescent="0.25">
      <c r="A61" s="56"/>
      <c r="B61" s="78"/>
      <c r="C61" s="38"/>
      <c r="D61" s="39"/>
      <c r="E61" s="71"/>
    </row>
    <row r="62" spans="1:6" x14ac:dyDescent="0.25">
      <c r="A62" s="56" t="s">
        <v>19</v>
      </c>
      <c r="B62" s="78"/>
      <c r="C62" s="36"/>
      <c r="D62" s="36"/>
      <c r="E62" s="68"/>
    </row>
    <row r="63" spans="1:6" x14ac:dyDescent="0.25">
      <c r="A63" s="54" t="s">
        <v>66</v>
      </c>
      <c r="B63" s="77"/>
      <c r="C63" s="36">
        <f>-6805.49-6398</f>
        <v>-13203.49</v>
      </c>
      <c r="D63" s="36">
        <v>0</v>
      </c>
      <c r="E63" s="68">
        <f t="shared" ref="E63:E67" si="1">C63+D63</f>
        <v>-13203.49</v>
      </c>
    </row>
    <row r="64" spans="1:6" x14ac:dyDescent="0.25">
      <c r="A64" s="54" t="s">
        <v>41</v>
      </c>
      <c r="B64" s="77"/>
      <c r="C64" s="36">
        <v>-16500</v>
      </c>
      <c r="D64" s="36">
        <v>0</v>
      </c>
      <c r="E64" s="68">
        <f t="shared" si="1"/>
        <v>-16500</v>
      </c>
    </row>
    <row r="65" spans="1:5" x14ac:dyDescent="0.25">
      <c r="A65" s="54" t="s">
        <v>26</v>
      </c>
      <c r="B65" s="77"/>
      <c r="C65" s="36">
        <v>0</v>
      </c>
      <c r="D65" s="36">
        <f>232664.73*-0.25</f>
        <v>-58166.182500000003</v>
      </c>
      <c r="E65" s="68">
        <f t="shared" si="1"/>
        <v>-58166.182500000003</v>
      </c>
    </row>
    <row r="66" spans="1:5" x14ac:dyDescent="0.25">
      <c r="A66" s="54" t="s">
        <v>39</v>
      </c>
      <c r="B66" s="77"/>
      <c r="C66" s="36">
        <v>0</v>
      </c>
      <c r="D66" s="36">
        <f>-89393.77*(1-0.25)</f>
        <v>-67045.327499999999</v>
      </c>
      <c r="E66" s="68">
        <f t="shared" si="1"/>
        <v>-67045.327499999999</v>
      </c>
    </row>
    <row r="67" spans="1:5" x14ac:dyDescent="0.25">
      <c r="A67" s="54" t="s">
        <v>64</v>
      </c>
      <c r="B67" s="77"/>
      <c r="C67" s="36">
        <v>-24620.91</v>
      </c>
      <c r="D67" s="36">
        <v>0</v>
      </c>
      <c r="E67" s="68">
        <f t="shared" si="1"/>
        <v>-24620.91</v>
      </c>
    </row>
    <row r="68" spans="1:5" x14ac:dyDescent="0.25">
      <c r="A68" s="56" t="s">
        <v>20</v>
      </c>
      <c r="B68" s="78"/>
      <c r="C68" s="37">
        <f>SUM(C63:C67)</f>
        <v>-54324.399999999994</v>
      </c>
      <c r="D68" s="37">
        <f>SUM(D63:D67)</f>
        <v>-125211.51000000001</v>
      </c>
      <c r="E68" s="69">
        <f>SUM(E63:E67)</f>
        <v>-179535.91</v>
      </c>
    </row>
    <row r="69" spans="1:5" x14ac:dyDescent="0.25">
      <c r="A69" s="56" t="s">
        <v>21</v>
      </c>
      <c r="B69" s="78"/>
      <c r="C69" s="37">
        <f>C68+C60+C52+C53</f>
        <v>1334062.8799999999</v>
      </c>
      <c r="D69" s="37">
        <f>D68+D60+D52+D53</f>
        <v>743901.21</v>
      </c>
      <c r="E69" s="69">
        <f>E68+E60+E52+E53</f>
        <v>2077964.0899999999</v>
      </c>
    </row>
    <row r="70" spans="1:5" ht="13.8" thickBot="1" x14ac:dyDescent="0.3">
      <c r="A70" s="57" t="s">
        <v>38</v>
      </c>
      <c r="B70" s="79"/>
      <c r="C70" s="72"/>
      <c r="D70" s="72"/>
      <c r="E70" s="73">
        <f>IF(E69&lt;0,0,E69)</f>
        <v>2077964.0899999999</v>
      </c>
    </row>
    <row r="71" spans="1:5" x14ac:dyDescent="0.25">
      <c r="A71" s="61"/>
      <c r="B71" s="61"/>
      <c r="C71" s="61"/>
      <c r="D71" s="61"/>
      <c r="E71" s="61"/>
    </row>
    <row r="72" spans="1:5" x14ac:dyDescent="0.25">
      <c r="A72" s="9" t="s">
        <v>62</v>
      </c>
      <c r="B72" s="9"/>
      <c r="C72" s="9">
        <v>1334062.8799999999</v>
      </c>
      <c r="D72" s="12" t="s">
        <v>13</v>
      </c>
      <c r="E72" s="11">
        <f>SUM(C47:D51,C57:D59,C63:D67,C53:D53)</f>
        <v>2077964.0899999999</v>
      </c>
    </row>
    <row r="73" spans="1:5" x14ac:dyDescent="0.25">
      <c r="A73" s="9" t="s">
        <v>15</v>
      </c>
      <c r="B73" s="9"/>
      <c r="C73" s="15">
        <f>C69-C72</f>
        <v>0</v>
      </c>
      <c r="D73" s="10" t="s">
        <v>14</v>
      </c>
      <c r="E73" s="16">
        <f>E69</f>
        <v>2077964.0899999999</v>
      </c>
    </row>
    <row r="74" spans="1:5" x14ac:dyDescent="0.25">
      <c r="A74" s="9"/>
      <c r="B74" s="9"/>
      <c r="C74" s="9"/>
      <c r="D74" s="12" t="s">
        <v>15</v>
      </c>
      <c r="E74" s="17">
        <f>E72-E73</f>
        <v>0</v>
      </c>
    </row>
    <row r="77" spans="1:5" x14ac:dyDescent="0.25">
      <c r="A77" s="1" t="s">
        <v>69</v>
      </c>
      <c r="B77" s="1"/>
    </row>
    <row r="78" spans="1:5" x14ac:dyDescent="0.25">
      <c r="A78" s="83" t="s">
        <v>72</v>
      </c>
      <c r="B78" s="83"/>
      <c r="C78" s="83"/>
      <c r="D78" s="83"/>
      <c r="E78" s="83"/>
    </row>
    <row r="79" spans="1:5" x14ac:dyDescent="0.25">
      <c r="A79" s="83"/>
      <c r="B79" s="83"/>
      <c r="C79" s="83"/>
      <c r="D79" s="83"/>
      <c r="E79" s="83"/>
    </row>
    <row r="80" spans="1:5" x14ac:dyDescent="0.25">
      <c r="A80" s="83"/>
      <c r="B80" s="83"/>
      <c r="C80" s="83"/>
      <c r="D80" s="83"/>
      <c r="E80" s="83"/>
    </row>
    <row r="81" spans="1:5" x14ac:dyDescent="0.25">
      <c r="A81" s="83"/>
      <c r="B81" s="83"/>
      <c r="C81" s="83"/>
      <c r="D81" s="83"/>
      <c r="E81" s="83"/>
    </row>
    <row r="82" spans="1:5" x14ac:dyDescent="0.25">
      <c r="A82" s="83"/>
      <c r="B82" s="83"/>
      <c r="C82" s="83"/>
      <c r="D82" s="83"/>
      <c r="E82" s="83"/>
    </row>
    <row r="83" spans="1:5" x14ac:dyDescent="0.25">
      <c r="A83" s="83"/>
      <c r="B83" s="83"/>
      <c r="C83" s="83"/>
      <c r="D83" s="83"/>
      <c r="E83" s="83"/>
    </row>
    <row r="84" spans="1:5" x14ac:dyDescent="0.25">
      <c r="A84" s="84"/>
      <c r="B84" s="84"/>
      <c r="C84" s="84"/>
      <c r="D84" s="84"/>
      <c r="E84" s="84"/>
    </row>
    <row r="85" spans="1:5" x14ac:dyDescent="0.25">
      <c r="A85" s="84"/>
      <c r="B85" s="84"/>
      <c r="C85" s="84"/>
      <c r="D85" s="84"/>
      <c r="E85" s="84"/>
    </row>
    <row r="86" spans="1:5" x14ac:dyDescent="0.25">
      <c r="A86" s="84"/>
      <c r="B86" s="84"/>
      <c r="C86" s="84"/>
      <c r="D86" s="84"/>
      <c r="E86" s="84"/>
    </row>
    <row r="87" spans="1:5" x14ac:dyDescent="0.25">
      <c r="A87" s="84"/>
      <c r="B87" s="84"/>
      <c r="C87" s="84"/>
      <c r="D87" s="84"/>
      <c r="E87" s="84"/>
    </row>
    <row r="88" spans="1:5" x14ac:dyDescent="0.25">
      <c r="A88" s="74"/>
      <c r="B88" s="74"/>
      <c r="C88" s="74"/>
      <c r="D88" s="74"/>
      <c r="E88" s="74"/>
    </row>
    <row r="89" spans="1:5" x14ac:dyDescent="0.25">
      <c r="A89" s="85" t="s">
        <v>68</v>
      </c>
      <c r="B89" s="85"/>
      <c r="C89" s="86"/>
      <c r="D89" s="86"/>
      <c r="E89" s="86"/>
    </row>
  </sheetData>
  <mergeCells count="2">
    <mergeCell ref="A78:E87"/>
    <mergeCell ref="A89:E89"/>
  </mergeCells>
  <pageMargins left="0.7" right="0.7" top="0.75" bottom="0.75" header="0.3" footer="0.3"/>
  <pageSetup paperSize="9" scale="66" orientation="portrait" horizontalDpi="0" verticalDpi="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Adj Earnings &amp; Bal Sheet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Firth</dc:creator>
  <cp:lastModifiedBy>talki</cp:lastModifiedBy>
  <cp:lastPrinted>2022-12-05T08:32:52Z</cp:lastPrinted>
  <dcterms:created xsi:type="dcterms:W3CDTF">2013-01-02T23:43:39Z</dcterms:created>
  <dcterms:modified xsi:type="dcterms:W3CDTF">2022-12-07T03:52:13Z</dcterms:modified>
</cp:coreProperties>
</file>